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33" i="1"/>
  <c r="N9"/>
  <c r="N10"/>
  <c r="N11"/>
  <c r="N12"/>
  <c r="N13"/>
  <c r="N14"/>
  <c r="N15"/>
  <c r="N16"/>
  <c r="N17"/>
  <c r="N18"/>
  <c r="N19"/>
  <c r="N20"/>
  <c r="N21"/>
  <c r="N22"/>
  <c r="N8"/>
  <c r="N25"/>
  <c r="N26"/>
  <c r="N24"/>
  <c r="D23"/>
  <c r="D32"/>
  <c r="N32" s="1"/>
  <c r="D31"/>
  <c r="N31" s="1"/>
  <c r="N30"/>
  <c r="N23"/>
  <c r="E5"/>
  <c r="K37" l="1"/>
  <c r="L37"/>
  <c r="M37"/>
  <c r="K34"/>
  <c r="L34"/>
  <c r="M34"/>
  <c r="K33"/>
  <c r="L33"/>
  <c r="M33"/>
  <c r="K27"/>
  <c r="L27"/>
  <c r="M27"/>
  <c r="D29" i="2"/>
  <c r="C29"/>
  <c r="C30" s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2"/>
  <c r="M22" s="1"/>
  <c r="L21"/>
  <c r="L20"/>
  <c r="H36"/>
  <c r="I36" s="1"/>
  <c r="H10"/>
  <c r="I10" s="1"/>
  <c r="J10" s="1"/>
  <c r="I3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A32"/>
  <c r="H31"/>
  <c r="I31" s="1"/>
  <c r="J30"/>
  <c r="M21"/>
  <c r="H8"/>
  <c r="I8"/>
  <c r="J8" s="1"/>
  <c r="H9"/>
  <c r="I9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 s="1"/>
  <c r="J23" s="1"/>
  <c r="N27" s="1"/>
  <c r="N34" s="1"/>
  <c r="H24"/>
  <c r="I24" s="1"/>
  <c r="J24" s="1"/>
  <c r="H25"/>
  <c r="I25"/>
  <c r="J25" s="1"/>
  <c r="H26"/>
  <c r="I26" s="1"/>
  <c r="J26" s="1"/>
  <c r="I22"/>
  <c r="J22"/>
  <c r="H27" l="1"/>
  <c r="J31"/>
  <c r="N37" s="1"/>
  <c r="I33"/>
  <c r="J9"/>
  <c r="J27" s="1"/>
  <c r="I27"/>
  <c r="J33"/>
  <c r="J36"/>
  <c r="J34" l="1"/>
  <c r="J37" s="1"/>
  <c r="G27"/>
  <c r="I34"/>
  <c r="G34" l="1"/>
  <c r="G37" s="1"/>
  <c r="I37"/>
</calcChain>
</file>

<file path=xl/sharedStrings.xml><?xml version="1.0" encoding="utf-8"?>
<sst xmlns="http://schemas.openxmlformats.org/spreadsheetml/2006/main" count="142" uniqueCount="87">
  <si>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</si>
  <si>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</si>
  <si>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</si>
  <si>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</si>
  <si>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</si>
  <si>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</si>
  <si>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</si>
  <si>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</si>
  <si>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</si>
  <si>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</si>
  <si>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</si>
  <si>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</si>
  <si>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</si>
  <si>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</si>
  <si>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</si>
  <si>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</si>
  <si>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</si>
  <si>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</si>
  <si>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</si>
  <si>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</si>
  <si>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</si>
  <si>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</si>
  <si>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</si>
  <si>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</si>
  <si>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</si>
  <si>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</si>
  <si>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</si>
  <si>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</si>
  <si>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</si>
  <si>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</si>
  <si>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</si>
  <si>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</si>
  <si>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</si>
  <si>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</si>
  <si>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</si>
  <si>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</si>
  <si>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</si>
  <si>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</si>
  <si>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</si>
  <si>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</si>
  <si>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</si>
  <si>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</si>
  <si>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</si>
  <si>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</si>
  <si>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</si>
  <si>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</si>
  <si>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</si>
  <si>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убрать при печати</t>
  </si>
  <si>
    <t>г. Рязань ул. Новаторов д. 9 корп. 1</t>
  </si>
  <si>
    <t>Текущий ремонт подъезда</t>
  </si>
  <si>
    <t>Техническое обслуживание мягкой кровли</t>
  </si>
  <si>
    <t>1 кв.м кровли( ст-ть пересчитана на 1 кв.м. об.пл.)</t>
  </si>
  <si>
    <t xml:space="preserve">Уборка лестничных площадок и маршей </t>
  </si>
  <si>
    <t xml:space="preserve">Подметание прилегающей территории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</si>
  <si>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</si>
  <si>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</si>
  <si>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</si>
  <si>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 xml:space="preserve">Аварийное обслуживание, непредвиденные работы 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</si>
  <si>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</si>
  <si>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</si>
  <si>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</si>
  <si>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</si>
  <si>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</si>
  <si>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</si>
  <si>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</si>
  <si>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</si>
  <si>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</si>
  <si>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</si>
  <si>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</si>
  <si>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</si>
  <si>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</si>
  <si>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</si>
  <si>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</si>
  <si>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</si>
  <si>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</si>
  <si>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</si>
  <si>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9 к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</si>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</sst>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2" fontId="6" fillId="3" borderId="2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0" fillId="0" borderId="0" xfId="0" applyAlignment="1"/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2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9.42578125" style="1" customWidth="1"/>
    <col min="2" max="2" width="48" style="1" customWidth="1"/>
    <col min="3" max="3" width="23" style="32" customWidth="1"/>
    <col min="4" max="4" width="14.7109375" style="32" hidden="1" customWidth="1"/>
    <col min="5" max="5" width="12.42578125" style="32" customWidth="1"/>
    <col min="6" max="6" width="23.7109375" style="34" customWidth="1"/>
    <col min="7" max="7" width="11.28515625" style="34" hidden="1" customWidth="1"/>
    <col min="8" max="9" width="15.5703125" style="32" hidden="1" customWidth="1"/>
    <col min="10" max="10" width="16.28515625" style="32" hidden="1" customWidth="1"/>
    <col min="11" max="11" width="13.7109375" style="32" hidden="1" customWidth="1"/>
    <col min="12" max="12" width="22.7109375" style="32" hidden="1" customWidth="1"/>
    <col min="13" max="13" width="11.140625" style="32" hidden="1" customWidth="1"/>
    <col min="14" max="14" width="16.85546875" style="1" customWidth="1"/>
    <col min="15" max="16384" width="8.85546875" style="1"/>
  </cols>
  <sheetData>
    <row r="1" spans="1:15">
      <c r="B1" s="1" t="s">
        <v>0</v>
      </c>
      <c r="E1" s="37" t="s">
        <v>85</v>
      </c>
      <c r="F1" s="33"/>
      <c r="G1" s="33"/>
    </row>
    <row r="2" spans="1:15">
      <c r="F2" s="34" t="s">
        <v>1</v>
      </c>
    </row>
    <row r="3" spans="1:15" s="2" customFormat="1" ht="18.75" customHeight="1">
      <c r="A3" s="111" t="s">
        <v>86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5" s="2" customFormat="1" ht="28.5" customHeight="1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24.75" customHeight="1">
      <c r="A5" s="3"/>
      <c r="B5" s="3" t="s">
        <v>48</v>
      </c>
      <c r="C5" s="3" t="s">
        <v>2</v>
      </c>
      <c r="D5" s="4">
        <v>3956.2</v>
      </c>
      <c r="E5" s="4">
        <f>E8</f>
        <v>3956.2</v>
      </c>
      <c r="F5" s="36"/>
      <c r="G5" s="36"/>
      <c r="H5" s="5"/>
      <c r="I5" s="5"/>
      <c r="K5" s="3"/>
      <c r="L5" s="3"/>
    </row>
    <row r="6" spans="1:15" ht="20.25" customHeight="1">
      <c r="A6" s="101" t="s">
        <v>3</v>
      </c>
      <c r="B6" s="101"/>
      <c r="C6" s="101"/>
      <c r="D6" s="101"/>
      <c r="E6" s="101"/>
      <c r="F6" s="101"/>
      <c r="G6" s="101"/>
      <c r="H6" s="101"/>
      <c r="I6" s="101"/>
      <c r="K6" s="106" t="s">
        <v>47</v>
      </c>
      <c r="L6" s="107"/>
      <c r="M6" s="107"/>
    </row>
    <row r="7" spans="1:15" ht="53.45" customHeight="1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7" t="s">
        <v>58</v>
      </c>
      <c r="G7" s="8"/>
      <c r="H7" s="8" t="s">
        <v>10</v>
      </c>
      <c r="I7" s="8" t="s">
        <v>9</v>
      </c>
      <c r="J7" s="7" t="s">
        <v>45</v>
      </c>
      <c r="K7" s="6" t="s">
        <v>46</v>
      </c>
      <c r="L7" s="6"/>
      <c r="M7" s="87"/>
      <c r="N7" s="7" t="s">
        <v>45</v>
      </c>
      <c r="O7" s="23"/>
    </row>
    <row r="8" spans="1:15" ht="63">
      <c r="A8" s="6">
        <v>1</v>
      </c>
      <c r="B8" s="9" t="s">
        <v>14</v>
      </c>
      <c r="C8" s="6" t="s">
        <v>15</v>
      </c>
      <c r="D8" s="10">
        <v>1.01</v>
      </c>
      <c r="E8" s="10">
        <v>3956.2</v>
      </c>
      <c r="F8" s="7" t="s">
        <v>16</v>
      </c>
      <c r="G8" s="7">
        <v>12</v>
      </c>
      <c r="H8" s="11">
        <f t="shared" ref="H8:H26" si="0">E8*D8</f>
        <v>3995.7619999999997</v>
      </c>
      <c r="I8" s="11">
        <f t="shared" ref="I8:I26" si="1">H8*G8</f>
        <v>47949.144</v>
      </c>
      <c r="J8" s="12">
        <f>I8/G8/E8</f>
        <v>1.01</v>
      </c>
      <c r="K8" s="10"/>
      <c r="L8" s="10"/>
      <c r="M8" s="88"/>
      <c r="N8" s="92">
        <f>J8*1.04*1.092*1.1213</f>
        <v>1.2861723638400002</v>
      </c>
    </row>
    <row r="9" spans="1:15" ht="63">
      <c r="A9" s="6">
        <f t="shared" ref="A9:A14" si="2">A8+1</f>
        <v>2</v>
      </c>
      <c r="B9" s="26" t="s">
        <v>55</v>
      </c>
      <c r="C9" s="6" t="s">
        <v>15</v>
      </c>
      <c r="D9" s="10">
        <v>0.08</v>
      </c>
      <c r="E9" s="10">
        <v>3956.2</v>
      </c>
      <c r="F9" s="7" t="s">
        <v>16</v>
      </c>
      <c r="G9" s="7">
        <v>12</v>
      </c>
      <c r="H9" s="11">
        <f t="shared" si="0"/>
        <v>316.49599999999998</v>
      </c>
      <c r="I9" s="11">
        <f t="shared" si="1"/>
        <v>3797.9519999999998</v>
      </c>
      <c r="J9" s="12">
        <f t="shared" ref="J9:J26" si="3">I9/G9/E9</f>
        <v>0.08</v>
      </c>
      <c r="K9" s="10"/>
      <c r="L9" s="10"/>
      <c r="M9" s="88"/>
      <c r="N9" s="92">
        <f t="shared" ref="N9:N22" si="4">J9*1.04*1.092*1.1213</f>
        <v>0.10187503872000002</v>
      </c>
    </row>
    <row r="10" spans="1:15" s="2" customFormat="1" ht="63">
      <c r="A10" s="6">
        <f t="shared" si="2"/>
        <v>3</v>
      </c>
      <c r="B10" s="9" t="s">
        <v>50</v>
      </c>
      <c r="C10" s="6" t="s">
        <v>51</v>
      </c>
      <c r="D10" s="17">
        <v>0.16</v>
      </c>
      <c r="E10" s="16">
        <v>3956.2</v>
      </c>
      <c r="F10" s="7" t="s">
        <v>16</v>
      </c>
      <c r="G10" s="38">
        <v>12</v>
      </c>
      <c r="H10" s="11">
        <f t="shared" si="0"/>
        <v>632.99199999999996</v>
      </c>
      <c r="I10" s="39">
        <f>H10*G10</f>
        <v>7595.9039999999995</v>
      </c>
      <c r="J10" s="12">
        <f>I10/G10/E10</f>
        <v>0.16</v>
      </c>
      <c r="K10" s="17"/>
      <c r="L10" s="17"/>
      <c r="M10" s="89"/>
      <c r="N10" s="92">
        <f t="shared" si="4"/>
        <v>0.20375007744000004</v>
      </c>
    </row>
    <row r="11" spans="1:15" ht="30" customHeight="1">
      <c r="A11" s="6">
        <f t="shared" si="2"/>
        <v>4</v>
      </c>
      <c r="B11" s="9" t="s">
        <v>17</v>
      </c>
      <c r="C11" s="6" t="s">
        <v>18</v>
      </c>
      <c r="D11" s="10">
        <v>7.0000000000000007E-2</v>
      </c>
      <c r="E11" s="10">
        <v>3956.2</v>
      </c>
      <c r="F11" s="7" t="s">
        <v>16</v>
      </c>
      <c r="G11" s="7">
        <v>12</v>
      </c>
      <c r="H11" s="11">
        <f t="shared" si="0"/>
        <v>276.93400000000003</v>
      </c>
      <c r="I11" s="11">
        <f t="shared" si="1"/>
        <v>3323.2080000000005</v>
      </c>
      <c r="J11" s="12">
        <f t="shared" si="3"/>
        <v>7.0000000000000007E-2</v>
      </c>
      <c r="K11" s="10"/>
      <c r="L11" s="10"/>
      <c r="M11" s="88"/>
      <c r="N11" s="92">
        <f t="shared" si="4"/>
        <v>8.9140658880000015E-2</v>
      </c>
    </row>
    <row r="12" spans="1:15" ht="78.75">
      <c r="A12" s="6">
        <f t="shared" si="2"/>
        <v>5</v>
      </c>
      <c r="B12" s="9" t="s">
        <v>19</v>
      </c>
      <c r="C12" s="6" t="s">
        <v>20</v>
      </c>
      <c r="D12" s="10">
        <v>0.04</v>
      </c>
      <c r="E12" s="10">
        <v>3956.2</v>
      </c>
      <c r="F12" s="7" t="s">
        <v>16</v>
      </c>
      <c r="G12" s="7">
        <v>12</v>
      </c>
      <c r="H12" s="11">
        <f t="shared" si="0"/>
        <v>158.24799999999999</v>
      </c>
      <c r="I12" s="11">
        <f t="shared" si="1"/>
        <v>1898.9759999999999</v>
      </c>
      <c r="J12" s="12">
        <f t="shared" si="3"/>
        <v>0.04</v>
      </c>
      <c r="K12" s="10"/>
      <c r="L12" s="10"/>
      <c r="M12" s="88"/>
      <c r="N12" s="92">
        <f t="shared" si="4"/>
        <v>5.093751936000001E-2</v>
      </c>
    </row>
    <row r="13" spans="1:15" ht="63">
      <c r="A13" s="6">
        <f t="shared" si="2"/>
        <v>6</v>
      </c>
      <c r="B13" s="9" t="s">
        <v>22</v>
      </c>
      <c r="C13" s="6" t="s">
        <v>23</v>
      </c>
      <c r="D13" s="10">
        <v>0.2</v>
      </c>
      <c r="E13" s="10">
        <v>3956.2</v>
      </c>
      <c r="F13" s="7" t="s">
        <v>16</v>
      </c>
      <c r="G13" s="7">
        <v>12</v>
      </c>
      <c r="H13" s="11">
        <f t="shared" si="0"/>
        <v>791.24</v>
      </c>
      <c r="I13" s="11">
        <f t="shared" si="1"/>
        <v>9494.880000000001</v>
      </c>
      <c r="J13" s="12">
        <f t="shared" si="3"/>
        <v>0.20000000000000004</v>
      </c>
      <c r="K13" s="10"/>
      <c r="L13" s="10"/>
      <c r="M13" s="88"/>
      <c r="N13" s="92">
        <f t="shared" si="4"/>
        <v>0.25468759680000008</v>
      </c>
    </row>
    <row r="14" spans="1:15" ht="63">
      <c r="A14" s="6">
        <f t="shared" si="2"/>
        <v>7</v>
      </c>
      <c r="B14" s="9" t="s">
        <v>54</v>
      </c>
      <c r="C14" s="6" t="s">
        <v>25</v>
      </c>
      <c r="D14" s="10">
        <v>0.18000000000000002</v>
      </c>
      <c r="E14" s="10">
        <v>3956.2</v>
      </c>
      <c r="F14" s="7" t="s">
        <v>16</v>
      </c>
      <c r="G14" s="7">
        <v>12</v>
      </c>
      <c r="H14" s="11">
        <f t="shared" si="0"/>
        <v>712.1160000000001</v>
      </c>
      <c r="I14" s="11">
        <f t="shared" si="1"/>
        <v>8545.3920000000016</v>
      </c>
      <c r="J14" s="12">
        <f t="shared" si="3"/>
        <v>0.18000000000000002</v>
      </c>
      <c r="K14" s="10"/>
      <c r="L14" s="10"/>
      <c r="M14" s="88"/>
      <c r="N14" s="92">
        <f t="shared" si="4"/>
        <v>0.22921883712000005</v>
      </c>
    </row>
    <row r="15" spans="1:15" ht="63">
      <c r="A15" s="6">
        <f t="shared" ref="A15:A26" si="5">A14+1</f>
        <v>8</v>
      </c>
      <c r="B15" s="9" t="s">
        <v>26</v>
      </c>
      <c r="C15" s="6" t="s">
        <v>25</v>
      </c>
      <c r="D15" s="10">
        <v>0.19</v>
      </c>
      <c r="E15" s="10">
        <v>3956.2</v>
      </c>
      <c r="F15" s="7" t="s">
        <v>16</v>
      </c>
      <c r="G15" s="7">
        <v>12</v>
      </c>
      <c r="H15" s="11">
        <f t="shared" si="0"/>
        <v>751.678</v>
      </c>
      <c r="I15" s="11">
        <f t="shared" si="1"/>
        <v>9020.1360000000004</v>
      </c>
      <c r="J15" s="12">
        <f t="shared" si="3"/>
        <v>0.19</v>
      </c>
      <c r="K15" s="10"/>
      <c r="L15" s="10"/>
      <c r="M15" s="88"/>
      <c r="N15" s="92">
        <f t="shared" si="4"/>
        <v>0.24195321695999999</v>
      </c>
    </row>
    <row r="16" spans="1:15" ht="33" customHeight="1">
      <c r="A16" s="6">
        <f t="shared" si="5"/>
        <v>9</v>
      </c>
      <c r="B16" s="9" t="s">
        <v>57</v>
      </c>
      <c r="C16" s="6" t="s">
        <v>15</v>
      </c>
      <c r="D16" s="10">
        <v>0.52</v>
      </c>
      <c r="E16" s="10">
        <v>3956.2</v>
      </c>
      <c r="F16" s="13" t="s">
        <v>56</v>
      </c>
      <c r="G16" s="7">
        <v>12</v>
      </c>
      <c r="H16" s="11">
        <f t="shared" si="0"/>
        <v>2057.2240000000002</v>
      </c>
      <c r="I16" s="11">
        <f t="shared" si="1"/>
        <v>24686.688000000002</v>
      </c>
      <c r="J16" s="12">
        <f t="shared" si="3"/>
        <v>0.52</v>
      </c>
      <c r="K16" s="10"/>
      <c r="L16" s="10"/>
      <c r="M16" s="88"/>
      <c r="N16" s="92">
        <f t="shared" si="4"/>
        <v>0.6621877516800001</v>
      </c>
    </row>
    <row r="17" spans="1:14" ht="33" customHeight="1">
      <c r="A17" s="6">
        <f t="shared" si="5"/>
        <v>10</v>
      </c>
      <c r="B17" s="9" t="s">
        <v>27</v>
      </c>
      <c r="C17" s="6" t="s">
        <v>15</v>
      </c>
      <c r="D17" s="10">
        <v>0.44</v>
      </c>
      <c r="E17" s="10">
        <v>3956.2</v>
      </c>
      <c r="F17" s="13" t="s">
        <v>56</v>
      </c>
      <c r="G17" s="7">
        <v>12</v>
      </c>
      <c r="H17" s="11">
        <f t="shared" si="0"/>
        <v>1740.7279999999998</v>
      </c>
      <c r="I17" s="11">
        <f t="shared" si="1"/>
        <v>20888.735999999997</v>
      </c>
      <c r="J17" s="12">
        <f t="shared" si="3"/>
        <v>0.44</v>
      </c>
      <c r="K17" s="10"/>
      <c r="L17" s="10"/>
      <c r="M17" s="88"/>
      <c r="N17" s="92">
        <f t="shared" si="4"/>
        <v>0.56031271296000007</v>
      </c>
    </row>
    <row r="18" spans="1:14" ht="41.25" customHeight="1">
      <c r="A18" s="6">
        <f t="shared" si="5"/>
        <v>11</v>
      </c>
      <c r="B18" s="9" t="s">
        <v>28</v>
      </c>
      <c r="C18" s="6" t="s">
        <v>25</v>
      </c>
      <c r="D18" s="10">
        <v>0.05</v>
      </c>
      <c r="E18" s="10">
        <v>3956.2</v>
      </c>
      <c r="F18" s="7" t="s">
        <v>29</v>
      </c>
      <c r="G18" s="7">
        <v>12</v>
      </c>
      <c r="H18" s="11">
        <f t="shared" si="0"/>
        <v>197.81</v>
      </c>
      <c r="I18" s="11">
        <f t="shared" si="1"/>
        <v>2373.7200000000003</v>
      </c>
      <c r="J18" s="12">
        <f t="shared" si="3"/>
        <v>5.000000000000001E-2</v>
      </c>
      <c r="K18" s="10"/>
      <c r="L18" s="10"/>
      <c r="M18" s="88"/>
      <c r="N18" s="92">
        <f t="shared" si="4"/>
        <v>6.3671899200000021E-2</v>
      </c>
    </row>
    <row r="19" spans="1:14" ht="81.599999999999994" customHeight="1">
      <c r="A19" s="6">
        <f t="shared" si="5"/>
        <v>12</v>
      </c>
      <c r="B19" s="9" t="s">
        <v>30</v>
      </c>
      <c r="C19" s="6" t="s">
        <v>25</v>
      </c>
      <c r="D19" s="10">
        <v>0.08</v>
      </c>
      <c r="E19" s="10">
        <v>3956.2</v>
      </c>
      <c r="F19" s="7" t="s">
        <v>63</v>
      </c>
      <c r="G19" s="7">
        <v>12</v>
      </c>
      <c r="H19" s="11">
        <f t="shared" si="0"/>
        <v>316.49599999999998</v>
      </c>
      <c r="I19" s="11">
        <f t="shared" si="1"/>
        <v>3797.9519999999998</v>
      </c>
      <c r="J19" s="12">
        <f t="shared" si="3"/>
        <v>0.08</v>
      </c>
      <c r="K19" s="10"/>
      <c r="L19" s="10"/>
      <c r="M19" s="88"/>
      <c r="N19" s="92">
        <f t="shared" si="4"/>
        <v>0.10187503872000002</v>
      </c>
    </row>
    <row r="20" spans="1:14" ht="31.5">
      <c r="A20" s="6">
        <f t="shared" si="5"/>
        <v>13</v>
      </c>
      <c r="B20" s="9" t="s">
        <v>31</v>
      </c>
      <c r="C20" s="6" t="s">
        <v>32</v>
      </c>
      <c r="D20" s="10">
        <v>0.51</v>
      </c>
      <c r="E20" s="10">
        <v>3956.2</v>
      </c>
      <c r="F20" s="7" t="s">
        <v>21</v>
      </c>
      <c r="G20" s="7">
        <v>12</v>
      </c>
      <c r="H20" s="11">
        <f t="shared" si="0"/>
        <v>2017.662</v>
      </c>
      <c r="I20" s="11">
        <f t="shared" si="1"/>
        <v>24211.944</v>
      </c>
      <c r="J20" s="12">
        <f t="shared" si="3"/>
        <v>0.51</v>
      </c>
      <c r="K20" s="10">
        <v>23200</v>
      </c>
      <c r="L20" s="10">
        <f>K20/12/E20</f>
        <v>0.4886844278179398</v>
      </c>
      <c r="M20" s="88"/>
      <c r="N20" s="92">
        <f t="shared" si="4"/>
        <v>0.64945337184000007</v>
      </c>
    </row>
    <row r="21" spans="1:14" ht="31.5">
      <c r="A21" s="6">
        <f t="shared" si="5"/>
        <v>14</v>
      </c>
      <c r="B21" s="40" t="s">
        <v>52</v>
      </c>
      <c r="C21" s="6" t="s">
        <v>33</v>
      </c>
      <c r="D21" s="10">
        <v>2.0499999999999998</v>
      </c>
      <c r="E21" s="10">
        <v>3956.2</v>
      </c>
      <c r="F21" s="13" t="s">
        <v>56</v>
      </c>
      <c r="G21" s="7">
        <v>12</v>
      </c>
      <c r="H21" s="11">
        <f t="shared" si="0"/>
        <v>8110.2099999999991</v>
      </c>
      <c r="I21" s="11">
        <f t="shared" si="1"/>
        <v>97322.51999999999</v>
      </c>
      <c r="J21" s="12">
        <f t="shared" si="3"/>
        <v>2.0499999999999998</v>
      </c>
      <c r="K21" s="10">
        <v>417.5</v>
      </c>
      <c r="L21" s="10">
        <f>(6326.42+1025+42.41)*12</f>
        <v>88725.959999999992</v>
      </c>
      <c r="M21" s="88">
        <f>L21*0.06+L21</f>
        <v>94049.517599999992</v>
      </c>
      <c r="N21" s="92">
        <f t="shared" si="4"/>
        <v>2.6105478671999998</v>
      </c>
    </row>
    <row r="22" spans="1:14" ht="47.25">
      <c r="A22" s="6">
        <f t="shared" si="5"/>
        <v>15</v>
      </c>
      <c r="B22" s="40" t="s">
        <v>81</v>
      </c>
      <c r="C22" s="6" t="s">
        <v>34</v>
      </c>
      <c r="D22" s="10">
        <v>2.94</v>
      </c>
      <c r="E22" s="10">
        <v>3956.2</v>
      </c>
      <c r="F22" s="7" t="s">
        <v>35</v>
      </c>
      <c r="G22" s="7">
        <v>12</v>
      </c>
      <c r="H22" s="11">
        <f t="shared" si="0"/>
        <v>11631.227999999999</v>
      </c>
      <c r="I22" s="11">
        <f t="shared" si="1"/>
        <v>139574.73599999998</v>
      </c>
      <c r="J22" s="12">
        <f t="shared" si="3"/>
        <v>2.9399999999999995</v>
      </c>
      <c r="K22" s="10">
        <v>840</v>
      </c>
      <c r="L22" s="10">
        <f>(5162.43+1025+488.82)*12</f>
        <v>80115</v>
      </c>
      <c r="M22" s="88">
        <f>L22*0.06+L22</f>
        <v>84921.9</v>
      </c>
      <c r="N22" s="92">
        <f t="shared" si="4"/>
        <v>3.7439076729599994</v>
      </c>
    </row>
    <row r="23" spans="1:14" ht="31.5">
      <c r="A23" s="6">
        <f t="shared" si="5"/>
        <v>16</v>
      </c>
      <c r="B23" s="14" t="s">
        <v>36</v>
      </c>
      <c r="C23" s="15" t="s">
        <v>37</v>
      </c>
      <c r="D23" s="96">
        <f>6922*1.1213</f>
        <v>7761.6385999999993</v>
      </c>
      <c r="E23" s="10">
        <v>2</v>
      </c>
      <c r="F23" s="13" t="s">
        <v>56</v>
      </c>
      <c r="G23" s="7">
        <v>12</v>
      </c>
      <c r="H23" s="11">
        <f t="shared" si="0"/>
        <v>15523.277199999999</v>
      </c>
      <c r="I23" s="11">
        <f t="shared" si="1"/>
        <v>186279.32639999999</v>
      </c>
      <c r="J23" s="12">
        <f>I23/12/D5</f>
        <v>3.9237847429351396</v>
      </c>
      <c r="K23" s="10"/>
      <c r="L23" s="10"/>
      <c r="M23" s="88"/>
      <c r="N23" s="92">
        <f>D23*E23/E22</f>
        <v>3.9237847429351396</v>
      </c>
    </row>
    <row r="24" spans="1:14">
      <c r="A24" s="6">
        <f t="shared" si="5"/>
        <v>17</v>
      </c>
      <c r="B24" s="14" t="s">
        <v>38</v>
      </c>
      <c r="C24" s="15" t="s">
        <v>15</v>
      </c>
      <c r="D24" s="10">
        <v>1.04</v>
      </c>
      <c r="E24" s="10">
        <v>3956.2</v>
      </c>
      <c r="F24" s="13" t="s">
        <v>56</v>
      </c>
      <c r="G24" s="7">
        <v>12</v>
      </c>
      <c r="H24" s="11">
        <f t="shared" si="0"/>
        <v>4114.4480000000003</v>
      </c>
      <c r="I24" s="11">
        <f t="shared" si="1"/>
        <v>49373.376000000004</v>
      </c>
      <c r="J24" s="12">
        <f t="shared" si="3"/>
        <v>1.04</v>
      </c>
      <c r="K24" s="10"/>
      <c r="L24" s="10"/>
      <c r="M24" s="88"/>
      <c r="N24" s="92">
        <f>J24*1.04*1.092*1.1213</f>
        <v>1.3243755033600002</v>
      </c>
    </row>
    <row r="25" spans="1:14">
      <c r="A25" s="6">
        <f t="shared" si="5"/>
        <v>18</v>
      </c>
      <c r="B25" s="14" t="s">
        <v>39</v>
      </c>
      <c r="C25" s="15" t="s">
        <v>40</v>
      </c>
      <c r="D25" s="10">
        <v>0.13</v>
      </c>
      <c r="E25" s="10">
        <v>3956.2</v>
      </c>
      <c r="F25" s="13" t="s">
        <v>56</v>
      </c>
      <c r="G25" s="7">
        <v>12</v>
      </c>
      <c r="H25" s="11">
        <f t="shared" si="0"/>
        <v>514.30600000000004</v>
      </c>
      <c r="I25" s="11">
        <f t="shared" si="1"/>
        <v>6171.6720000000005</v>
      </c>
      <c r="J25" s="12">
        <f t="shared" si="3"/>
        <v>0.13</v>
      </c>
      <c r="K25" s="10"/>
      <c r="L25" s="10"/>
      <c r="M25" s="88"/>
      <c r="N25" s="92">
        <f t="shared" ref="N25:N26" si="6">J25*1.04*1.092*1.1213</f>
        <v>0.16554693792000003</v>
      </c>
    </row>
    <row r="26" spans="1:14" ht="48.75" customHeight="1">
      <c r="A26" s="6">
        <f t="shared" si="5"/>
        <v>19</v>
      </c>
      <c r="B26" s="25" t="s">
        <v>41</v>
      </c>
      <c r="C26" s="12" t="s">
        <v>15</v>
      </c>
      <c r="D26" s="10">
        <v>1.27</v>
      </c>
      <c r="E26" s="10">
        <v>3956.2</v>
      </c>
      <c r="F26" s="13" t="s">
        <v>56</v>
      </c>
      <c r="G26" s="7">
        <v>12</v>
      </c>
      <c r="H26" s="11">
        <f t="shared" si="0"/>
        <v>5024.3739999999998</v>
      </c>
      <c r="I26" s="11">
        <f t="shared" si="1"/>
        <v>60292.487999999998</v>
      </c>
      <c r="J26" s="12">
        <f t="shared" si="3"/>
        <v>1.27</v>
      </c>
      <c r="K26" s="10"/>
      <c r="L26" s="10"/>
      <c r="M26" s="88"/>
      <c r="N26" s="92">
        <f t="shared" si="6"/>
        <v>1.6172662396799999</v>
      </c>
    </row>
    <row r="27" spans="1:14" s="41" customFormat="1">
      <c r="A27" s="102" t="s">
        <v>60</v>
      </c>
      <c r="B27" s="103"/>
      <c r="C27" s="102"/>
      <c r="D27" s="102"/>
      <c r="E27" s="102"/>
      <c r="F27" s="102"/>
      <c r="G27" s="49">
        <f>I27/12/D5</f>
        <v>14.883784742935141</v>
      </c>
      <c r="H27" s="50">
        <f>SUM(H8:H26)</f>
        <v>58883.229199999987</v>
      </c>
      <c r="I27" s="50">
        <f>SUM(I8:I26)</f>
        <v>706598.75040000002</v>
      </c>
      <c r="J27" s="50">
        <f>SUM(J8:J26)</f>
        <v>14.88378474293514</v>
      </c>
      <c r="K27" s="50">
        <f t="shared" ref="K27:N27" si="7">SUM(K8:K26)</f>
        <v>24457.5</v>
      </c>
      <c r="L27" s="50">
        <f t="shared" si="7"/>
        <v>168841.44868442783</v>
      </c>
      <c r="M27" s="50">
        <f t="shared" si="7"/>
        <v>178971.41759999999</v>
      </c>
      <c r="N27" s="50">
        <f t="shared" si="7"/>
        <v>17.880665047575135</v>
      </c>
    </row>
    <row r="28" spans="1:14" s="2" customFormat="1">
      <c r="A28" s="97" t="s">
        <v>42</v>
      </c>
      <c r="B28" s="97"/>
      <c r="C28" s="97"/>
      <c r="D28" s="97"/>
      <c r="E28" s="97"/>
      <c r="F28" s="97"/>
      <c r="G28" s="97"/>
      <c r="H28" s="97"/>
      <c r="I28" s="97"/>
      <c r="J28" s="35"/>
      <c r="K28" s="35"/>
      <c r="L28" s="35"/>
      <c r="M28" s="35"/>
      <c r="N28" s="93"/>
    </row>
    <row r="29" spans="1:14" s="2" customFormat="1" ht="56.25" customHeight="1">
      <c r="A29" s="42" t="s">
        <v>4</v>
      </c>
      <c r="B29" s="42" t="s">
        <v>5</v>
      </c>
      <c r="C29" s="42" t="s">
        <v>6</v>
      </c>
      <c r="D29" s="42" t="s">
        <v>7</v>
      </c>
      <c r="E29" s="42" t="s">
        <v>8</v>
      </c>
      <c r="F29" s="43" t="s">
        <v>58</v>
      </c>
      <c r="G29" s="43"/>
      <c r="H29" s="42" t="s">
        <v>10</v>
      </c>
      <c r="I29" s="42" t="s">
        <v>9</v>
      </c>
      <c r="J29" s="43" t="s">
        <v>45</v>
      </c>
      <c r="K29" s="42"/>
      <c r="L29" s="42"/>
      <c r="M29" s="90"/>
      <c r="N29" s="7" t="s">
        <v>45</v>
      </c>
    </row>
    <row r="30" spans="1:14" s="2" customFormat="1" ht="28.15" customHeight="1">
      <c r="A30" s="42">
        <v>1</v>
      </c>
      <c r="B30" s="44" t="s">
        <v>49</v>
      </c>
      <c r="C30" s="45" t="s">
        <v>84</v>
      </c>
      <c r="D30" s="17">
        <v>2.25</v>
      </c>
      <c r="E30" s="42">
        <v>3956.2</v>
      </c>
      <c r="F30" s="43" t="s">
        <v>43</v>
      </c>
      <c r="G30" s="43">
        <v>12</v>
      </c>
      <c r="H30" s="46"/>
      <c r="I30" s="46">
        <f>D30*E30*G30</f>
        <v>106817.4</v>
      </c>
      <c r="J30" s="47">
        <f>I30/G30/E30</f>
        <v>2.25</v>
      </c>
      <c r="K30" s="46"/>
      <c r="L30" s="46"/>
      <c r="M30" s="91"/>
      <c r="N30" s="93">
        <f>J30*1.04*1.092*1.1213</f>
        <v>2.865235464</v>
      </c>
    </row>
    <row r="31" spans="1:14" s="2" customFormat="1" ht="36.6" customHeight="1">
      <c r="A31" s="42">
        <v>2</v>
      </c>
      <c r="B31" s="26" t="s">
        <v>11</v>
      </c>
      <c r="C31" s="42" t="s">
        <v>12</v>
      </c>
      <c r="D31" s="96">
        <f>15.97*1.1213</f>
        <v>17.907160999999999</v>
      </c>
      <c r="E31" s="17">
        <v>1800</v>
      </c>
      <c r="F31" s="43" t="s">
        <v>43</v>
      </c>
      <c r="G31" s="43">
        <v>1</v>
      </c>
      <c r="H31" s="46">
        <f>E31*D31</f>
        <v>32232.889799999997</v>
      </c>
      <c r="I31" s="46">
        <f>H31*G31</f>
        <v>32232.889799999997</v>
      </c>
      <c r="J31" s="47">
        <f>I31/12/E30</f>
        <v>0.67895307365653912</v>
      </c>
      <c r="K31" s="46"/>
      <c r="L31" s="46"/>
      <c r="M31" s="91"/>
      <c r="N31" s="93">
        <f>D31*E31/E30/12</f>
        <v>0.67895307365653901</v>
      </c>
    </row>
    <row r="32" spans="1:14" s="2" customFormat="1" ht="34.5" customHeight="1">
      <c r="A32" s="42">
        <f>A31+1</f>
        <v>3</v>
      </c>
      <c r="B32" s="26" t="s">
        <v>13</v>
      </c>
      <c r="C32" s="42" t="s">
        <v>12</v>
      </c>
      <c r="D32" s="96">
        <f>11.52*1.1213</f>
        <v>12.917375999999999</v>
      </c>
      <c r="E32" s="17">
        <v>1800</v>
      </c>
      <c r="F32" s="43" t="s">
        <v>43</v>
      </c>
      <c r="G32" s="43">
        <v>1</v>
      </c>
      <c r="H32" s="46">
        <f>E32*D32</f>
        <v>23251.2768</v>
      </c>
      <c r="I32" s="46">
        <f>H32*G32</f>
        <v>23251.2768</v>
      </c>
      <c r="J32" s="47">
        <f>I32/12/E30</f>
        <v>0.4897645215105404</v>
      </c>
      <c r="K32" s="46"/>
      <c r="L32" s="46"/>
      <c r="M32" s="91"/>
      <c r="N32" s="93">
        <f>D32*E32/E30/12</f>
        <v>0.4897645215105404</v>
      </c>
    </row>
    <row r="33" spans="1:15" s="48" customFormat="1">
      <c r="A33" s="108" t="s">
        <v>60</v>
      </c>
      <c r="B33" s="109"/>
      <c r="C33" s="109"/>
      <c r="D33" s="109"/>
      <c r="E33" s="109"/>
      <c r="F33" s="110"/>
      <c r="G33" s="51"/>
      <c r="H33" s="52"/>
      <c r="I33" s="52">
        <f>SUM(I30:I32)</f>
        <v>162301.56659999999</v>
      </c>
      <c r="J33" s="52">
        <f>SUM(J30:J32)</f>
        <v>3.4187175951670792</v>
      </c>
      <c r="K33" s="52">
        <f t="shared" ref="K33:M33" si="8">SUM(K30:K32)</f>
        <v>0</v>
      </c>
      <c r="L33" s="52">
        <f t="shared" si="8"/>
        <v>0</v>
      </c>
      <c r="M33" s="52">
        <f t="shared" si="8"/>
        <v>0</v>
      </c>
      <c r="N33" s="52">
        <f>SUM(N30:N32)+0.01</f>
        <v>4.0439530591670794</v>
      </c>
    </row>
    <row r="34" spans="1:15" s="41" customFormat="1">
      <c r="A34" s="102" t="s">
        <v>62</v>
      </c>
      <c r="B34" s="102"/>
      <c r="C34" s="102"/>
      <c r="D34" s="102"/>
      <c r="E34" s="102"/>
      <c r="F34" s="102"/>
      <c r="G34" s="49">
        <f>I34/12/E30</f>
        <v>18.302502338102222</v>
      </c>
      <c r="H34" s="53"/>
      <c r="I34" s="53">
        <f>SUM(I27+I33)</f>
        <v>868900.31700000004</v>
      </c>
      <c r="J34" s="53">
        <f>J33+J27</f>
        <v>18.302502338102219</v>
      </c>
      <c r="K34" s="53">
        <f t="shared" ref="K34:M34" si="9">K33+K27</f>
        <v>24457.5</v>
      </c>
      <c r="L34" s="53">
        <f t="shared" si="9"/>
        <v>168841.44868442783</v>
      </c>
      <c r="M34" s="53">
        <f t="shared" si="9"/>
        <v>178971.41759999999</v>
      </c>
      <c r="N34" s="53">
        <f>N33+N27</f>
        <v>21.924618106742216</v>
      </c>
      <c r="O34" s="60"/>
    </row>
    <row r="35" spans="1:15" s="55" customFormat="1">
      <c r="A35" s="97" t="s">
        <v>61</v>
      </c>
      <c r="B35" s="97"/>
      <c r="C35" s="97"/>
      <c r="D35" s="97"/>
      <c r="E35" s="97"/>
      <c r="F35" s="97"/>
      <c r="G35" s="97"/>
      <c r="H35" s="97"/>
      <c r="I35" s="97"/>
      <c r="J35" s="54"/>
      <c r="K35" s="54"/>
      <c r="L35" s="54"/>
      <c r="M35" s="54"/>
      <c r="N35" s="94"/>
    </row>
    <row r="36" spans="1:15" s="55" customFormat="1" ht="63">
      <c r="A36" s="24">
        <v>1</v>
      </c>
      <c r="B36" s="26" t="s">
        <v>83</v>
      </c>
      <c r="C36" s="16" t="s">
        <v>15</v>
      </c>
      <c r="D36" s="17">
        <v>2.46</v>
      </c>
      <c r="E36" s="16">
        <v>3956.2</v>
      </c>
      <c r="F36" s="13" t="s">
        <v>24</v>
      </c>
      <c r="G36" s="7">
        <v>12</v>
      </c>
      <c r="H36" s="11">
        <f>E36*D36</f>
        <v>9732.2519999999986</v>
      </c>
      <c r="I36" s="11">
        <f>H36*G36</f>
        <v>116787.02399999998</v>
      </c>
      <c r="J36" s="12">
        <f>I36/G36/E36</f>
        <v>2.46</v>
      </c>
      <c r="K36" s="54"/>
      <c r="L36" s="54"/>
      <c r="M36" s="54"/>
      <c r="N36" s="94">
        <v>2.8</v>
      </c>
    </row>
    <row r="37" spans="1:15">
      <c r="A37" s="98" t="s">
        <v>82</v>
      </c>
      <c r="B37" s="99"/>
      <c r="C37" s="99"/>
      <c r="D37" s="99"/>
      <c r="E37" s="99"/>
      <c r="F37" s="100"/>
      <c r="G37" s="57">
        <f>G34+D36</f>
        <v>20.762502338102223</v>
      </c>
      <c r="H37" s="58"/>
      <c r="I37" s="59">
        <f>I34+I36</f>
        <v>985687.34100000001</v>
      </c>
      <c r="J37" s="56">
        <f>J36+J34</f>
        <v>20.76250233810222</v>
      </c>
      <c r="K37" s="56">
        <f t="shared" ref="K37:N37" si="10">K36+K34</f>
        <v>24457.5</v>
      </c>
      <c r="L37" s="56">
        <f t="shared" si="10"/>
        <v>168841.44868442783</v>
      </c>
      <c r="M37" s="56">
        <f t="shared" si="10"/>
        <v>178971.41759999999</v>
      </c>
      <c r="N37" s="95">
        <f t="shared" si="10"/>
        <v>24.724618106742216</v>
      </c>
    </row>
    <row r="38" spans="1:15">
      <c r="A38" s="112"/>
      <c r="B38" s="112"/>
      <c r="C38" s="112"/>
      <c r="D38" s="112"/>
      <c r="E38" s="112"/>
      <c r="F38" s="112"/>
      <c r="G38" s="112"/>
      <c r="H38" s="112"/>
      <c r="I38" s="112"/>
    </row>
    <row r="39" spans="1:15" ht="15" customHeight="1">
      <c r="A39" s="18" t="s">
        <v>44</v>
      </c>
      <c r="B39" s="104" t="s">
        <v>59</v>
      </c>
      <c r="C39" s="104"/>
      <c r="D39" s="104"/>
      <c r="E39" s="104"/>
      <c r="F39" s="104"/>
      <c r="G39" s="104"/>
      <c r="H39" s="104"/>
      <c r="I39" s="104"/>
      <c r="J39" s="105"/>
      <c r="K39" s="105"/>
      <c r="L39" s="105"/>
      <c r="M39" s="105"/>
      <c r="N39" s="105"/>
    </row>
    <row r="40" spans="1:15" ht="3" customHeight="1">
      <c r="A40" s="19"/>
      <c r="B40" s="104"/>
      <c r="C40" s="104"/>
      <c r="D40" s="104"/>
      <c r="E40" s="104"/>
      <c r="F40" s="104"/>
      <c r="G40" s="104"/>
      <c r="H40" s="104"/>
      <c r="I40" s="104"/>
      <c r="J40" s="105"/>
      <c r="K40" s="105"/>
      <c r="L40" s="105"/>
      <c r="M40" s="105"/>
      <c r="N40" s="105"/>
    </row>
    <row r="41" spans="1:15" ht="45" customHeight="1">
      <c r="A41" s="19"/>
      <c r="B41" s="104"/>
      <c r="C41" s="104"/>
      <c r="D41" s="104"/>
      <c r="E41" s="104"/>
      <c r="F41" s="104"/>
      <c r="G41" s="104"/>
      <c r="H41" s="104"/>
      <c r="I41" s="104"/>
      <c r="J41" s="105"/>
      <c r="K41" s="105"/>
      <c r="L41" s="105"/>
      <c r="M41" s="105"/>
      <c r="N41" s="105"/>
    </row>
    <row r="42" spans="1:15">
      <c r="A42" s="19"/>
      <c r="B42" s="19"/>
      <c r="C42" s="27"/>
      <c r="D42" s="27"/>
      <c r="E42" s="27"/>
      <c r="F42" s="28"/>
      <c r="G42" s="28"/>
      <c r="H42" s="27"/>
      <c r="I42" s="27"/>
      <c r="J42" s="86"/>
      <c r="K42" s="27"/>
      <c r="L42" s="27"/>
    </row>
    <row r="43" spans="1:15" s="22" customFormat="1">
      <c r="A43" s="20"/>
      <c r="B43" s="21"/>
      <c r="C43" s="29"/>
      <c r="D43" s="29"/>
      <c r="E43" s="37"/>
      <c r="F43" s="30"/>
      <c r="G43" s="30"/>
      <c r="H43" s="29"/>
      <c r="I43" s="29"/>
      <c r="J43" s="37"/>
      <c r="K43" s="29"/>
      <c r="L43" s="29"/>
      <c r="M43" s="37"/>
    </row>
    <row r="44" spans="1:15" s="22" customFormat="1" ht="37.9" customHeight="1">
      <c r="A44" s="20"/>
      <c r="B44" s="20"/>
      <c r="C44" s="29"/>
      <c r="D44" s="29"/>
      <c r="E44" s="29"/>
      <c r="F44" s="30"/>
      <c r="G44" s="30"/>
      <c r="H44" s="31"/>
      <c r="I44" s="29"/>
      <c r="J44" s="37"/>
      <c r="K44" s="29"/>
      <c r="L44" s="29"/>
      <c r="M44" s="37"/>
    </row>
  </sheetData>
  <mergeCells count="11">
    <mergeCell ref="B39:N41"/>
    <mergeCell ref="K6:M6"/>
    <mergeCell ref="A33:F33"/>
    <mergeCell ref="A34:F34"/>
    <mergeCell ref="A3:N4"/>
    <mergeCell ref="A38:I38"/>
    <mergeCell ref="A28:I28"/>
    <mergeCell ref="A37:F37"/>
    <mergeCell ref="A6:I6"/>
    <mergeCell ref="A27:F27"/>
    <mergeCell ref="A35:I35"/>
  </mergeCells>
  <pageMargins left="1.1023622047244095" right="0.11811023622047245" top="0.31496062992125984" bottom="0.1181102362204724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44" sqref="B44"/>
    </sheetView>
  </sheetViews>
  <sheetFormatPr defaultRowHeight="15.75"/>
  <cols>
    <col min="1" max="1" width="9.140625" style="61"/>
    <col min="2" max="2" width="81.42578125" style="62" customWidth="1"/>
    <col min="3" max="3" width="36.42578125" style="81" customWidth="1"/>
    <col min="4" max="4" width="40.7109375" style="62" customWidth="1"/>
    <col min="5" max="16384" width="9.140625" style="62"/>
  </cols>
  <sheetData>
    <row r="1" spans="1:5" s="84" customFormat="1" ht="33" customHeight="1">
      <c r="A1" s="82"/>
      <c r="B1" s="83" t="s">
        <v>64</v>
      </c>
      <c r="C1" s="83"/>
      <c r="D1" s="83"/>
    </row>
    <row r="2" spans="1:5" s="84" customFormat="1" ht="33" customHeight="1">
      <c r="A2" s="82"/>
      <c r="B2" s="84" t="s">
        <v>65</v>
      </c>
      <c r="C2" s="85" t="s">
        <v>76</v>
      </c>
    </row>
    <row r="3" spans="1:5" s="61" customFormat="1" ht="63">
      <c r="A3" s="63" t="s">
        <v>4</v>
      </c>
      <c r="B3" s="63" t="s">
        <v>66</v>
      </c>
      <c r="C3" s="63" t="s">
        <v>67</v>
      </c>
      <c r="D3" s="63" t="s">
        <v>68</v>
      </c>
    </row>
    <row r="4" spans="1:5" ht="31.5">
      <c r="A4" s="63">
        <v>1</v>
      </c>
      <c r="B4" s="64" t="s">
        <v>14</v>
      </c>
      <c r="C4" s="65">
        <v>0.32</v>
      </c>
      <c r="D4" s="66">
        <v>0.32</v>
      </c>
      <c r="E4" s="67"/>
    </row>
    <row r="5" spans="1:5">
      <c r="A5" s="63">
        <f t="shared" ref="A5:A28" si="0">A4+1</f>
        <v>2</v>
      </c>
      <c r="B5" s="64" t="s">
        <v>55</v>
      </c>
      <c r="C5" s="65">
        <v>0.08</v>
      </c>
      <c r="D5" s="66">
        <v>0.08</v>
      </c>
      <c r="E5" s="67"/>
    </row>
    <row r="6" spans="1:5">
      <c r="A6" s="63">
        <f t="shared" si="0"/>
        <v>3</v>
      </c>
      <c r="B6" s="64" t="s">
        <v>50</v>
      </c>
      <c r="C6" s="65">
        <v>0.15</v>
      </c>
      <c r="D6" s="66">
        <v>0.15</v>
      </c>
      <c r="E6" s="67"/>
    </row>
    <row r="7" spans="1:5">
      <c r="A7" s="63">
        <f t="shared" si="0"/>
        <v>4</v>
      </c>
      <c r="B7" s="64" t="s">
        <v>17</v>
      </c>
      <c r="C7" s="65">
        <v>7.0000000000000007E-2</v>
      </c>
      <c r="D7" s="66">
        <v>7.0000000000000007E-2</v>
      </c>
      <c r="E7" s="67"/>
    </row>
    <row r="8" spans="1:5">
      <c r="A8" s="63">
        <f t="shared" si="0"/>
        <v>5</v>
      </c>
      <c r="B8" s="64" t="s">
        <v>19</v>
      </c>
      <c r="C8" s="68">
        <v>0.04</v>
      </c>
      <c r="D8" s="69">
        <v>0.04</v>
      </c>
      <c r="E8" s="67"/>
    </row>
    <row r="9" spans="1:5" ht="31.5">
      <c r="A9" s="63">
        <f t="shared" si="0"/>
        <v>6</v>
      </c>
      <c r="B9" s="64" t="s">
        <v>22</v>
      </c>
      <c r="C9" s="68">
        <v>0.19</v>
      </c>
      <c r="D9" s="69">
        <v>0.19</v>
      </c>
      <c r="E9" s="67"/>
    </row>
    <row r="10" spans="1:5">
      <c r="A10" s="63">
        <f t="shared" si="0"/>
        <v>7</v>
      </c>
      <c r="B10" s="64" t="s">
        <v>54</v>
      </c>
      <c r="C10" s="68">
        <v>0.17</v>
      </c>
      <c r="D10" s="69">
        <v>0.17</v>
      </c>
      <c r="E10" s="67"/>
    </row>
    <row r="11" spans="1:5">
      <c r="A11" s="63">
        <f t="shared" si="0"/>
        <v>8</v>
      </c>
      <c r="B11" s="26" t="s">
        <v>26</v>
      </c>
      <c r="C11" s="68">
        <v>0.18</v>
      </c>
      <c r="D11" s="69">
        <v>0.18</v>
      </c>
      <c r="E11" s="70"/>
    </row>
    <row r="12" spans="1:5">
      <c r="A12" s="63">
        <f t="shared" si="0"/>
        <v>9</v>
      </c>
      <c r="B12" s="64" t="s">
        <v>69</v>
      </c>
      <c r="C12" s="68">
        <v>0.49999999999999994</v>
      </c>
      <c r="D12" s="69">
        <v>0.49999999999999994</v>
      </c>
      <c r="E12" s="67"/>
    </row>
    <row r="13" spans="1:5">
      <c r="A13" s="63">
        <f t="shared" si="0"/>
        <v>10</v>
      </c>
      <c r="B13" s="64" t="s">
        <v>70</v>
      </c>
      <c r="C13" s="68">
        <v>0.42000000000000004</v>
      </c>
      <c r="D13" s="69">
        <v>0.42000000000000004</v>
      </c>
      <c r="E13" s="67"/>
    </row>
    <row r="14" spans="1:5">
      <c r="A14" s="63">
        <f t="shared" si="0"/>
        <v>11</v>
      </c>
      <c r="B14" s="64" t="s">
        <v>28</v>
      </c>
      <c r="C14" s="68">
        <v>5.000000000000001E-2</v>
      </c>
      <c r="D14" s="69">
        <v>5.000000000000001E-2</v>
      </c>
      <c r="E14" s="67"/>
    </row>
    <row r="15" spans="1:5">
      <c r="A15" s="63">
        <f t="shared" si="0"/>
        <v>12</v>
      </c>
      <c r="B15" s="64" t="s">
        <v>30</v>
      </c>
      <c r="C15" s="68">
        <v>0.08</v>
      </c>
      <c r="D15" s="69">
        <v>0.08</v>
      </c>
      <c r="E15" s="67"/>
    </row>
    <row r="16" spans="1:5">
      <c r="A16" s="63">
        <f t="shared" si="0"/>
        <v>13</v>
      </c>
      <c r="B16" s="26" t="s">
        <v>31</v>
      </c>
      <c r="C16" s="68">
        <v>0.49</v>
      </c>
      <c r="D16" s="69">
        <v>0.49</v>
      </c>
      <c r="E16" s="70"/>
    </row>
    <row r="17" spans="1:6">
      <c r="A17" s="63">
        <f t="shared" si="0"/>
        <v>14</v>
      </c>
      <c r="B17" s="64" t="s">
        <v>52</v>
      </c>
      <c r="C17" s="68">
        <v>1.9800000000000002</v>
      </c>
      <c r="D17" s="69">
        <v>1.9800000000000002</v>
      </c>
      <c r="E17" s="71"/>
    </row>
    <row r="18" spans="1:6">
      <c r="A18" s="63">
        <f t="shared" si="0"/>
        <v>15</v>
      </c>
      <c r="B18" s="64" t="s">
        <v>53</v>
      </c>
      <c r="C18" s="68">
        <v>1.7900000000000003</v>
      </c>
      <c r="D18" s="69">
        <v>1.7900000000000003</v>
      </c>
      <c r="E18" s="71"/>
    </row>
    <row r="19" spans="1:6">
      <c r="A19" s="63">
        <f t="shared" si="0"/>
        <v>16</v>
      </c>
      <c r="B19" s="72" t="s">
        <v>71</v>
      </c>
      <c r="C19" s="66">
        <v>0.59</v>
      </c>
      <c r="D19" s="66"/>
      <c r="F19" s="73"/>
    </row>
    <row r="20" spans="1:6" ht="31.5">
      <c r="A20" s="63">
        <f t="shared" si="0"/>
        <v>17</v>
      </c>
      <c r="B20" s="72" t="s">
        <v>79</v>
      </c>
      <c r="C20" s="66">
        <v>0.45</v>
      </c>
      <c r="D20" s="66">
        <v>0.45</v>
      </c>
    </row>
    <row r="21" spans="1:6" ht="33.75" customHeight="1">
      <c r="A21" s="63">
        <f t="shared" si="0"/>
        <v>18</v>
      </c>
      <c r="B21" s="72" t="s">
        <v>80</v>
      </c>
      <c r="C21" s="66">
        <v>0.33</v>
      </c>
      <c r="D21" s="66">
        <v>0.33</v>
      </c>
    </row>
    <row r="22" spans="1:6">
      <c r="A22" s="63">
        <f t="shared" si="0"/>
        <v>19</v>
      </c>
      <c r="B22" s="72" t="s">
        <v>72</v>
      </c>
      <c r="C22" s="66">
        <v>0.25</v>
      </c>
      <c r="D22" s="66">
        <v>0.25</v>
      </c>
    </row>
    <row r="23" spans="1:6">
      <c r="A23" s="63">
        <f t="shared" si="0"/>
        <v>20</v>
      </c>
      <c r="B23" s="72" t="s">
        <v>73</v>
      </c>
      <c r="C23" s="66">
        <v>0.02</v>
      </c>
      <c r="D23" s="66">
        <v>0.02</v>
      </c>
    </row>
    <row r="24" spans="1:6">
      <c r="A24" s="63">
        <f t="shared" si="0"/>
        <v>21</v>
      </c>
      <c r="B24" s="72" t="s">
        <v>36</v>
      </c>
      <c r="C24" s="66">
        <v>2.9740660229513169</v>
      </c>
      <c r="D24" s="66">
        <v>2.9740660229513169</v>
      </c>
    </row>
    <row r="25" spans="1:6">
      <c r="A25" s="63">
        <f t="shared" si="0"/>
        <v>22</v>
      </c>
      <c r="B25" s="72" t="s">
        <v>38</v>
      </c>
      <c r="C25" s="69">
        <v>0.99999999999999989</v>
      </c>
      <c r="D25" s="69">
        <v>0.99999999999999989</v>
      </c>
    </row>
    <row r="26" spans="1:6">
      <c r="A26" s="63">
        <f t="shared" si="0"/>
        <v>23</v>
      </c>
      <c r="B26" s="72" t="s">
        <v>39</v>
      </c>
      <c r="C26" s="69">
        <v>0.13</v>
      </c>
      <c r="D26" s="69">
        <v>0.13</v>
      </c>
    </row>
    <row r="27" spans="1:6">
      <c r="A27" s="63">
        <f t="shared" si="0"/>
        <v>24</v>
      </c>
      <c r="B27" s="72" t="s">
        <v>41</v>
      </c>
      <c r="C27" s="69">
        <v>1.23</v>
      </c>
      <c r="D27" s="69">
        <v>1.23</v>
      </c>
    </row>
    <row r="28" spans="1:6">
      <c r="A28" s="63">
        <f t="shared" si="0"/>
        <v>25</v>
      </c>
      <c r="B28" s="72" t="s">
        <v>42</v>
      </c>
      <c r="C28" s="66">
        <v>3.17</v>
      </c>
      <c r="D28" s="66">
        <v>3.17</v>
      </c>
    </row>
    <row r="29" spans="1:6">
      <c r="A29" s="74"/>
      <c r="B29" s="75" t="s">
        <v>74</v>
      </c>
      <c r="C29" s="76">
        <f>SUM(C4:C28)</f>
        <v>16.654066022951319</v>
      </c>
      <c r="D29" s="76">
        <f>SUM(D4:D28)</f>
        <v>16.064066022951319</v>
      </c>
    </row>
    <row r="30" spans="1:6" ht="31.5">
      <c r="A30" s="74"/>
      <c r="B30" s="72" t="s">
        <v>75</v>
      </c>
      <c r="C30" s="113">
        <f>C29-D29</f>
        <v>0.58999999999999986</v>
      </c>
      <c r="D30" s="114"/>
    </row>
    <row r="31" spans="1:6">
      <c r="A31" s="77"/>
      <c r="B31" s="78"/>
      <c r="C31" s="79"/>
      <c r="D31" s="80"/>
    </row>
    <row r="32" spans="1:6">
      <c r="A32" s="77"/>
      <c r="B32" s="78"/>
      <c r="C32" s="79"/>
      <c r="D32" s="78"/>
    </row>
    <row r="33" spans="2:3">
      <c r="B33" s="62" t="s">
        <v>77</v>
      </c>
      <c r="C33" s="81" t="s">
        <v>78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2023-10-23T11:47:41Z</dcterms:modified>
</cp:coreProperties>
</file>